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D\OneDrive\Documents\Covid\UC\"/>
    </mc:Choice>
  </mc:AlternateContent>
  <bookViews>
    <workbookView xWindow="0" yWindow="0" windowWidth="2160" windowHeight="0" activeTab="5"/>
  </bookViews>
  <sheets>
    <sheet name="DHHSNoCovidRecent" sheetId="30" r:id="rId1"/>
    <sheet name="DHHSNoCovid" sheetId="29" r:id="rId2"/>
    <sheet name="DHHSRecent" sheetId="28" r:id="rId3"/>
    <sheet name="RoDSecondary" sheetId="24" r:id="rId4"/>
    <sheet name="RoDPrimary" sheetId="27" r:id="rId5"/>
    <sheet name="DHHS" sheetId="2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30" l="1"/>
  <c r="H7" i="30"/>
  <c r="G7" i="30"/>
  <c r="F7" i="30"/>
  <c r="F2" i="30" s="1"/>
  <c r="E7" i="30"/>
  <c r="D7" i="30"/>
  <c r="C7" i="30"/>
  <c r="B7" i="30"/>
  <c r="B2" i="30" s="1"/>
  <c r="K5" i="30"/>
  <c r="J5" i="30"/>
  <c r="J3" i="30" s="1"/>
  <c r="K3" i="30"/>
  <c r="I3" i="30"/>
  <c r="H3" i="30"/>
  <c r="G3" i="30"/>
  <c r="F3" i="30"/>
  <c r="E3" i="30"/>
  <c r="D3" i="30"/>
  <c r="C3" i="30"/>
  <c r="B3" i="30"/>
  <c r="K2" i="30"/>
  <c r="J2" i="30"/>
  <c r="I2" i="30"/>
  <c r="H2" i="30"/>
  <c r="G2" i="30"/>
  <c r="E2" i="30"/>
  <c r="D2" i="30"/>
  <c r="C2" i="30"/>
  <c r="W7" i="29" l="1"/>
  <c r="V7" i="29"/>
  <c r="U7" i="29"/>
  <c r="T7" i="29"/>
  <c r="S7" i="29"/>
  <c r="R7" i="29"/>
  <c r="Q7" i="29"/>
  <c r="P7" i="29"/>
  <c r="O7" i="29"/>
  <c r="Y5" i="29"/>
  <c r="X5" i="29"/>
  <c r="X3" i="29" s="1"/>
  <c r="Y3" i="29"/>
  <c r="W3" i="29"/>
  <c r="V3" i="29"/>
  <c r="U3" i="29"/>
  <c r="T3" i="29"/>
  <c r="S3" i="29"/>
  <c r="R3" i="29"/>
  <c r="Q3" i="29"/>
  <c r="P3" i="29"/>
  <c r="O3" i="29"/>
  <c r="N3" i="29"/>
  <c r="M3" i="29"/>
  <c r="L3" i="29"/>
  <c r="K3" i="29"/>
  <c r="J3" i="29"/>
  <c r="I3" i="29"/>
  <c r="H3" i="29"/>
  <c r="G3" i="29"/>
  <c r="F3" i="29"/>
  <c r="E3" i="29"/>
  <c r="D3" i="29"/>
  <c r="C3" i="29"/>
  <c r="B3" i="29"/>
  <c r="Y2" i="29"/>
  <c r="X2" i="29"/>
  <c r="W2" i="29"/>
  <c r="V2" i="29"/>
  <c r="U2" i="29"/>
  <c r="T2" i="29"/>
  <c r="S2" i="29"/>
  <c r="R2" i="29"/>
  <c r="Q2" i="29"/>
  <c r="P2" i="29"/>
  <c r="O2" i="29"/>
  <c r="N2" i="29"/>
  <c r="M2" i="29"/>
  <c r="L2" i="29"/>
  <c r="K2" i="29"/>
  <c r="J2" i="29"/>
  <c r="I2" i="29"/>
  <c r="H2" i="29"/>
  <c r="G2" i="29"/>
  <c r="F2" i="29"/>
  <c r="E2" i="29"/>
  <c r="D2" i="29"/>
  <c r="C2" i="29"/>
  <c r="B2" i="29"/>
  <c r="E5" i="28" l="1"/>
  <c r="F5" i="28"/>
  <c r="X5" i="26"/>
  <c r="X3" i="26" s="1"/>
  <c r="Y5" i="26"/>
  <c r="Y3" i="26" s="1"/>
  <c r="B3" i="26"/>
  <c r="C3" i="26"/>
  <c r="D3" i="26"/>
  <c r="E3" i="26"/>
  <c r="F3" i="26"/>
  <c r="G3" i="26"/>
  <c r="H3" i="26"/>
  <c r="I3" i="26"/>
  <c r="J3" i="26"/>
  <c r="K3" i="26"/>
  <c r="L3" i="26"/>
  <c r="M3" i="26"/>
  <c r="N3" i="26"/>
  <c r="O3" i="26"/>
  <c r="P3" i="26"/>
  <c r="Q3" i="26"/>
  <c r="R3" i="26"/>
  <c r="S3" i="26"/>
  <c r="T3" i="26"/>
  <c r="U3" i="26"/>
  <c r="V3" i="26"/>
  <c r="W3" i="26"/>
  <c r="D7" i="28"/>
  <c r="C7" i="28"/>
  <c r="C2" i="28" s="1"/>
  <c r="B7" i="28"/>
  <c r="B2" i="28" s="1"/>
  <c r="F3" i="28"/>
  <c r="F4" i="28"/>
  <c r="E4" i="28"/>
  <c r="E3" i="28"/>
  <c r="D3" i="28"/>
  <c r="C3" i="28"/>
  <c r="B3" i="28"/>
  <c r="F2" i="28"/>
  <c r="E2" i="28"/>
  <c r="D2" i="28"/>
  <c r="B2" i="26"/>
  <c r="C2" i="26"/>
  <c r="D2" i="26"/>
  <c r="E2" i="26"/>
  <c r="F2" i="26"/>
  <c r="G2" i="26"/>
  <c r="H2" i="26"/>
  <c r="I2" i="26"/>
  <c r="J2" i="26"/>
  <c r="K2" i="26"/>
  <c r="L2" i="26"/>
  <c r="M2" i="26"/>
  <c r="N2" i="26"/>
  <c r="O7" i="26"/>
  <c r="O2" i="26" s="1"/>
  <c r="P7" i="26"/>
  <c r="P2" i="26" s="1"/>
  <c r="Q7" i="26"/>
  <c r="Q2" i="26" s="1"/>
  <c r="R7" i="26"/>
  <c r="R2" i="26" s="1"/>
  <c r="S7" i="26"/>
  <c r="S2" i="26" s="1"/>
  <c r="T7" i="26"/>
  <c r="T2" i="26" s="1"/>
  <c r="J8" i="27"/>
  <c r="E5" i="27"/>
  <c r="F5" i="27"/>
  <c r="F4" i="27"/>
  <c r="E4" i="27"/>
  <c r="D3" i="27"/>
  <c r="C3" i="27"/>
  <c r="B3" i="27"/>
  <c r="J2" i="27"/>
  <c r="J7" i="27" s="1"/>
  <c r="D2" i="27"/>
  <c r="C2" i="27"/>
  <c r="B2" i="27"/>
  <c r="E5" i="24"/>
  <c r="F5" i="24"/>
  <c r="J6" i="27" l="1"/>
  <c r="W7" i="26"/>
  <c r="W2" i="26" s="1"/>
  <c r="V7" i="26"/>
  <c r="V2" i="26" s="1"/>
  <c r="U7" i="26"/>
  <c r="U2" i="26" s="1"/>
  <c r="Y4" i="26"/>
  <c r="X4" i="26"/>
  <c r="Y2" i="26"/>
  <c r="X2" i="26"/>
  <c r="F9" i="24" l="1"/>
  <c r="F2" i="24" s="1"/>
  <c r="E9" i="24"/>
  <c r="E2" i="24" s="1"/>
  <c r="B2" i="24"/>
  <c r="J8" i="24"/>
  <c r="F4" i="24"/>
  <c r="E4" i="24"/>
  <c r="F3" i="24"/>
  <c r="E3" i="24"/>
  <c r="D3" i="24"/>
  <c r="C3" i="24"/>
  <c r="B3" i="24"/>
  <c r="J2" i="24"/>
  <c r="J7" i="24" s="1"/>
  <c r="D2" i="24"/>
  <c r="C2" i="24"/>
  <c r="J6" i="24" l="1"/>
  <c r="E9" i="27"/>
  <c r="E2" i="27" s="1"/>
  <c r="F3" i="27"/>
  <c r="F9" i="27"/>
  <c r="F2" i="27" s="1"/>
  <c r="E3" i="27"/>
</calcChain>
</file>

<file path=xl/comments1.xml><?xml version="1.0" encoding="utf-8"?>
<comments xmlns="http://schemas.openxmlformats.org/spreadsheetml/2006/main">
  <authors>
    <author>Windows User</author>
  </authors>
  <commentList>
    <comment ref="J8" authorId="0" shapeId="0">
      <text>
        <r>
          <rPr>
            <b/>
            <sz val="9"/>
            <color indexed="81"/>
            <rFont val="Tahoma"/>
            <charset val="1"/>
          </rPr>
          <t>Projected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X8" authorId="0" shapeId="0">
      <text>
        <r>
          <rPr>
            <b/>
            <sz val="9"/>
            <color indexed="81"/>
            <rFont val="Tahoma"/>
            <charset val="1"/>
          </rPr>
          <t>Projected</t>
        </r>
      </text>
    </comment>
  </commentList>
</comments>
</file>

<file path=xl/comments3.xml><?xml version="1.0" encoding="utf-8"?>
<comments xmlns="http://schemas.openxmlformats.org/spreadsheetml/2006/main">
  <authors>
    <author>Windows User</author>
  </authors>
  <commentList>
    <comment ref="E8" authorId="0" shapeId="0">
      <text>
        <r>
          <rPr>
            <b/>
            <sz val="9"/>
            <color indexed="81"/>
            <rFont val="Tahoma"/>
            <charset val="1"/>
          </rPr>
          <t>Projected</t>
        </r>
      </text>
    </comment>
  </commentList>
</comments>
</file>

<file path=xl/comments4.xml><?xml version="1.0" encoding="utf-8"?>
<comments xmlns="http://schemas.openxmlformats.org/spreadsheetml/2006/main">
  <authors>
    <author>Windows User</author>
  </authors>
  <commentList>
    <comment ref="E10" authorId="0" shapeId="0">
      <text>
        <r>
          <rPr>
            <b/>
            <sz val="9"/>
            <color indexed="81"/>
            <rFont val="Tahoma"/>
            <charset val="1"/>
          </rPr>
          <t>Projected</t>
        </r>
      </text>
    </comment>
  </commentList>
</comments>
</file>

<file path=xl/comments5.xml><?xml version="1.0" encoding="utf-8"?>
<comments xmlns="http://schemas.openxmlformats.org/spreadsheetml/2006/main">
  <authors>
    <author>Windows User</author>
  </authors>
  <commentList>
    <comment ref="E10" authorId="0" shapeId="0">
      <text>
        <r>
          <rPr>
            <b/>
            <sz val="9"/>
            <color indexed="81"/>
            <rFont val="Tahoma"/>
            <charset val="1"/>
          </rPr>
          <t>Projected</t>
        </r>
      </text>
    </comment>
  </commentList>
</comments>
</file>

<file path=xl/comments6.xml><?xml version="1.0" encoding="utf-8"?>
<comments xmlns="http://schemas.openxmlformats.org/spreadsheetml/2006/main">
  <authors>
    <author>Windows User</author>
  </authors>
  <commentList>
    <comment ref="X8" authorId="0" shapeId="0">
      <text>
        <r>
          <rPr>
            <b/>
            <sz val="9"/>
            <color indexed="81"/>
            <rFont val="Tahoma"/>
            <charset val="1"/>
          </rPr>
          <t>Projected</t>
        </r>
      </text>
    </comment>
  </commentList>
</comments>
</file>

<file path=xl/connections.xml><?xml version="1.0" encoding="utf-8"?>
<connections xmlns="http://schemas.openxmlformats.org/spreadsheetml/2006/main">
  <connection id="1" name="2021CountyData2" type="6" refreshedVersion="6" background="1" saveData="1">
    <textPr codePage="437" sourceFile="C:\Users\RD\OneDrive\Documents\2021CountyData.txt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<sst xmlns="http://schemas.openxmlformats.org/spreadsheetml/2006/main" count="66" uniqueCount="18">
  <si>
    <t>Population</t>
  </si>
  <si>
    <t>DeathsPerc</t>
  </si>
  <si>
    <t>15-'19</t>
  </si>
  <si>
    <t>stdev</t>
  </si>
  <si>
    <t>COVID Secondary as percent</t>
  </si>
  <si>
    <t>Non-COVID deaths</t>
  </si>
  <si>
    <t>upper</t>
  </si>
  <si>
    <t>COVID Primary</t>
  </si>
  <si>
    <t>lower</t>
  </si>
  <si>
    <t>COVID Secondary</t>
  </si>
  <si>
    <t>average</t>
  </si>
  <si>
    <t>Total Deaths</t>
  </si>
  <si>
    <t>Population (OSBM)</t>
  </si>
  <si>
    <t>Upper Deaths</t>
  </si>
  <si>
    <t>Lower Deaths</t>
  </si>
  <si>
    <t>Population data from state: https://demography.osbm.nc.gov/explore/dataset/population-projections-by-sex-and-age-vintage-2021/export/?disjunctive.county&amp;disjunctive.region&amp;disjunctive.cog&amp;disjunctive.msa&amp;disjunctive.sex&amp;refine.county=Stanly&amp;sort=year</t>
  </si>
  <si>
    <t>COVID</t>
  </si>
  <si>
    <t>Deaths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</si>
</sst>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3" fontId="2" fillId="0" borderId="0" xfId="0" applyNumberFormat="1" applyFont="1"/>
    <xf numFmtId="0" fontId="2" fillId="0" borderId="0" xfId="0" applyFont="1"/>
    <xf numFmtId="0" fontId="0" fillId="0" borderId="0" xfId="0" quotePrefix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Union County, NC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All-cause deaths as a percentage of population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900" b="0" i="0" kern="1200" spc="0" baseline="0">
                <a:solidFill>
                  <a:srgbClr val="595959"/>
                </a:solidFill>
                <a:effectLst/>
              </a:rPr>
              <a:t>Source: NCDHHS</a:t>
            </a:r>
            <a:br>
              <a:rPr lang="en-US" sz="9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700" b="0" i="0" kern="1200" spc="0" baseline="0">
                <a:solidFill>
                  <a:srgbClr val="595959"/>
                </a:solidFill>
                <a:effectLst/>
              </a:rPr>
              <a:t>(2020/2021 populations are an estimate)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DHHSNoCovidRecent!$A$3</c:f>
              <c:strCache>
                <c:ptCount val="1"/>
                <c:pt idx="0">
                  <c:v>Deaths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DHHSNoCovidRecent!$B$1:$K$1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DHHSNoCovidRecent!$B$3:$K$3</c:f>
              <c:numCache>
                <c:formatCode>General</c:formatCode>
                <c:ptCount val="10"/>
                <c:pt idx="0">
                  <c:v>0.59131018607327834</c:v>
                </c:pt>
                <c:pt idx="1">
                  <c:v>0.59739795822444486</c:v>
                </c:pt>
                <c:pt idx="2">
                  <c:v>0.59798323633834782</c:v>
                </c:pt>
                <c:pt idx="3">
                  <c:v>0.61820402079535963</c:v>
                </c:pt>
                <c:pt idx="4">
                  <c:v>0.64303187279660412</c:v>
                </c:pt>
                <c:pt idx="5">
                  <c:v>0.6504845137142018</c:v>
                </c:pt>
                <c:pt idx="6">
                  <c:v>0.63160214999067432</c:v>
                </c:pt>
                <c:pt idx="7">
                  <c:v>0.64871445307451459</c:v>
                </c:pt>
                <c:pt idx="8">
                  <c:v>0.6888407793741389</c:v>
                </c:pt>
                <c:pt idx="9">
                  <c:v>0.79099053312197232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90-45AD-80F8-BADB7FB9F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overlap val="100"/>
        <c:axId val="2100532943"/>
        <c:axId val="2100524623"/>
      </c:barChart>
      <c:catAx>
        <c:axId val="210053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24623"/>
        <c:crosses val="autoZero"/>
        <c:auto val="1"/>
        <c:lblAlgn val="ctr"/>
        <c:lblOffset val="100"/>
        <c:noMultiLvlLbl val="0"/>
      </c:catAx>
      <c:valAx>
        <c:axId val="2100524623"/>
        <c:scaling>
          <c:orientation val="minMax"/>
          <c:max val="0.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3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Union County, NC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All-cause deaths as a percentage of population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900" b="0" i="0" kern="1200" spc="0" baseline="0">
                <a:solidFill>
                  <a:srgbClr val="595959"/>
                </a:solidFill>
                <a:effectLst/>
              </a:rPr>
              <a:t>Source: NCDHHS</a:t>
            </a:r>
            <a:br>
              <a:rPr lang="en-US" sz="9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700" b="0" i="0" kern="1200" spc="0" baseline="0">
                <a:solidFill>
                  <a:srgbClr val="595959"/>
                </a:solidFill>
                <a:effectLst/>
              </a:rPr>
              <a:t>(2020/2021 populations are an estimate)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DHHSNoCovid!$A$3</c:f>
              <c:strCache>
                <c:ptCount val="1"/>
                <c:pt idx="0">
                  <c:v>Deaths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DHHSNoCovid!$B$1:$Y$1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DHHSNoCovid!$B$3:$Y$3</c:f>
              <c:numCache>
                <c:formatCode>General</c:formatCode>
                <c:ptCount val="24"/>
                <c:pt idx="0">
                  <c:v>0.72927072927072933</c:v>
                </c:pt>
                <c:pt idx="1">
                  <c:v>0.68664169787765295</c:v>
                </c:pt>
                <c:pt idx="2">
                  <c:v>0.65708813795645593</c:v>
                </c:pt>
                <c:pt idx="3">
                  <c:v>0.63746347076904442</c:v>
                </c:pt>
                <c:pt idx="4">
                  <c:v>0.67804906138431409</c:v>
                </c:pt>
                <c:pt idx="5">
                  <c:v>0.60535699477568616</c:v>
                </c:pt>
                <c:pt idx="6">
                  <c:v>0.62299551522255958</c:v>
                </c:pt>
                <c:pt idx="7">
                  <c:v>0.5833054388118174</c:v>
                </c:pt>
                <c:pt idx="8">
                  <c:v>0.60631755010540866</c:v>
                </c:pt>
                <c:pt idx="9">
                  <c:v>0.55938226648532441</c:v>
                </c:pt>
                <c:pt idx="10">
                  <c:v>0.60280051070598817</c:v>
                </c:pt>
                <c:pt idx="11">
                  <c:v>0.53992929982375892</c:v>
                </c:pt>
                <c:pt idx="12">
                  <c:v>0.60310394849273696</c:v>
                </c:pt>
                <c:pt idx="13">
                  <c:v>0.5582513639925436</c:v>
                </c:pt>
                <c:pt idx="14">
                  <c:v>0.59131018607327834</c:v>
                </c:pt>
                <c:pt idx="15">
                  <c:v>0.59739795822444486</c:v>
                </c:pt>
                <c:pt idx="16">
                  <c:v>0.59798323633834782</c:v>
                </c:pt>
                <c:pt idx="17">
                  <c:v>0.61820402079535963</c:v>
                </c:pt>
                <c:pt idx="18">
                  <c:v>0.64303187279660412</c:v>
                </c:pt>
                <c:pt idx="19">
                  <c:v>0.6504845137142018</c:v>
                </c:pt>
                <c:pt idx="20">
                  <c:v>0.63160214999067432</c:v>
                </c:pt>
                <c:pt idx="21">
                  <c:v>0.64871445307451459</c:v>
                </c:pt>
                <c:pt idx="22">
                  <c:v>0.6888407793741389</c:v>
                </c:pt>
                <c:pt idx="23">
                  <c:v>0.79099053312197232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29-4B2B-A6E1-8C8E80B6F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overlap val="100"/>
        <c:axId val="2100532943"/>
        <c:axId val="2100524623"/>
      </c:barChart>
      <c:catAx>
        <c:axId val="210053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24623"/>
        <c:crosses val="autoZero"/>
        <c:auto val="1"/>
        <c:lblAlgn val="ctr"/>
        <c:lblOffset val="100"/>
        <c:noMultiLvlLbl val="0"/>
      </c:catAx>
      <c:valAx>
        <c:axId val="2100524623"/>
        <c:scaling>
          <c:orientation val="minMax"/>
          <c:max val="0.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3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Union County, NC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All-cause deaths as a percentage of population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900" b="0" i="0" kern="1200" spc="0" baseline="0">
                <a:solidFill>
                  <a:srgbClr val="595959"/>
                </a:solidFill>
                <a:effectLst/>
              </a:rPr>
              <a:t>Source: NCDHHS</a:t>
            </a:r>
            <a:br>
              <a:rPr lang="en-US" sz="9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700" b="0" i="0" kern="1200" spc="0" baseline="0">
                <a:solidFill>
                  <a:srgbClr val="595959"/>
                </a:solidFill>
                <a:effectLst/>
              </a:rPr>
              <a:t>(2020/2021 populations are an estimate)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DHHSRecent!$A$3</c:f>
              <c:strCache>
                <c:ptCount val="1"/>
                <c:pt idx="0">
                  <c:v>Non-COVID deaths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DHHSRecent!$B$1:$F$1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DHHSRecent!$B$3:$F$3</c:f>
              <c:numCache>
                <c:formatCode>General</c:formatCode>
                <c:ptCount val="5"/>
                <c:pt idx="0">
                  <c:v>0.6504845137142018</c:v>
                </c:pt>
                <c:pt idx="1">
                  <c:v>0.63160214999067432</c:v>
                </c:pt>
                <c:pt idx="2">
                  <c:v>0.64871445307451459</c:v>
                </c:pt>
                <c:pt idx="3">
                  <c:v>0.64086793938201136</c:v>
                </c:pt>
                <c:pt idx="4">
                  <c:v>0.67522598288943469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47-4BC4-A755-C8ECBA108D1A}"/>
            </c:ext>
          </c:extLst>
        </c:ser>
        <c:ser>
          <c:idx val="1"/>
          <c:order val="1"/>
          <c:tx>
            <c:strRef>
              <c:f>DHHSRecent!$A$4</c:f>
              <c:strCache>
                <c:ptCount val="1"/>
                <c:pt idx="0">
                  <c:v>COVID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DHHSRecent!$B$1:$F$1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DHHSRecent!$B$4:$F$4</c:f>
              <c:numCache>
                <c:formatCode>General</c:formatCode>
                <c:ptCount val="5"/>
                <c:pt idx="3">
                  <c:v>4.7972839992127536E-2</c:v>
                </c:pt>
                <c:pt idx="4">
                  <c:v>0.1157645502325375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47-4BC4-A755-C8ECBA108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overlap val="100"/>
        <c:axId val="2100532943"/>
        <c:axId val="2100524623"/>
      </c:barChart>
      <c:catAx>
        <c:axId val="210053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24623"/>
        <c:crosses val="autoZero"/>
        <c:auto val="1"/>
        <c:lblAlgn val="ctr"/>
        <c:lblOffset val="100"/>
        <c:noMultiLvlLbl val="0"/>
      </c:catAx>
      <c:valAx>
        <c:axId val="2100524623"/>
        <c:scaling>
          <c:orientation val="minMax"/>
          <c:max val="0.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3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Union County, NC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All-cause deaths as a percentage of population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900" b="0" i="0" kern="1200" spc="0" baseline="0">
                <a:solidFill>
                  <a:srgbClr val="595959"/>
                </a:solidFill>
                <a:effectLst/>
              </a:rPr>
              <a:t>Source: UC Register of Deeds</a:t>
            </a:r>
            <a:br>
              <a:rPr lang="en-US" sz="9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700" b="0" i="0" kern="1200" spc="0" baseline="0">
                <a:solidFill>
                  <a:srgbClr val="595959"/>
                </a:solidFill>
                <a:effectLst/>
              </a:rPr>
              <a:t>(2020/2021 populations are an estimate)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RoDSecondary!$A$3</c:f>
              <c:strCache>
                <c:ptCount val="1"/>
                <c:pt idx="0">
                  <c:v>Non-COVID deaths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RoDSecondary!$B$1:$F$1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RoDSecondary!$B$3:$F$3</c:f>
              <c:numCache>
                <c:formatCode>General</c:formatCode>
                <c:ptCount val="5"/>
                <c:pt idx="0">
                  <c:v>0.59256762013433262</c:v>
                </c:pt>
                <c:pt idx="1">
                  <c:v>0.57522423995794969</c:v>
                </c:pt>
                <c:pt idx="2">
                  <c:v>0.5778394806949082</c:v>
                </c:pt>
                <c:pt idx="3">
                  <c:v>0.59207505084300993</c:v>
                </c:pt>
                <c:pt idx="4">
                  <c:v>0.63973023229548598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5-4EDA-9A1E-AC312E9A1C4D}"/>
            </c:ext>
          </c:extLst>
        </c:ser>
        <c:ser>
          <c:idx val="1"/>
          <c:order val="1"/>
          <c:tx>
            <c:strRef>
              <c:f>RoDSecondary!$A$4</c:f>
              <c:strCache>
                <c:ptCount val="1"/>
                <c:pt idx="0">
                  <c:v>COVID Primary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RoDSecondary!$B$1:$F$1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RoDSecondary!$B$4:$F$4</c:f>
              <c:numCache>
                <c:formatCode>General</c:formatCode>
                <c:ptCount val="5"/>
                <c:pt idx="3">
                  <c:v>1.1890703929672636E-2</c:v>
                </c:pt>
                <c:pt idx="4">
                  <c:v>1.7747875296974393E-2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5-4EDA-9A1E-AC312E9A1C4D}"/>
            </c:ext>
          </c:extLst>
        </c:ser>
        <c:ser>
          <c:idx val="2"/>
          <c:order val="2"/>
          <c:tx>
            <c:strRef>
              <c:f>RoDSecondary!$A$5</c:f>
              <c:strCache>
                <c:ptCount val="1"/>
                <c:pt idx="0">
                  <c:v>COVID Secondary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RoDSecondary!$B$1:$F$1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RoDSecondary!$B$5:$F$5</c:f>
              <c:numCache>
                <c:formatCode>General</c:formatCode>
                <c:ptCount val="5"/>
                <c:pt idx="3">
                  <c:v>3.2391917601522012E-2</c:v>
                </c:pt>
                <c:pt idx="4">
                  <c:v>0.10245364375980671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85-4EDA-9A1E-AC312E9A1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overlap val="100"/>
        <c:axId val="2100532943"/>
        <c:axId val="2100524623"/>
      </c:barChart>
      <c:catAx>
        <c:axId val="210053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24623"/>
        <c:crosses val="autoZero"/>
        <c:auto val="1"/>
        <c:lblAlgn val="ctr"/>
        <c:lblOffset val="100"/>
        <c:noMultiLvlLbl val="0"/>
      </c:catAx>
      <c:valAx>
        <c:axId val="210052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3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Union County, NC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All-cause deaths as a percentage of population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900" b="0" i="0" kern="1200" spc="0" baseline="0">
                <a:solidFill>
                  <a:srgbClr val="595959"/>
                </a:solidFill>
                <a:effectLst/>
              </a:rPr>
              <a:t>Source: UC Register of Deeds</a:t>
            </a:r>
            <a:br>
              <a:rPr lang="en-US" sz="9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700" b="0" i="0" kern="1200" spc="0" baseline="0">
                <a:solidFill>
                  <a:srgbClr val="595959"/>
                </a:solidFill>
                <a:effectLst/>
              </a:rPr>
              <a:t>(2020/2021 populations are an estimate)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RoDPrimary!$A$3</c:f>
              <c:strCache>
                <c:ptCount val="1"/>
                <c:pt idx="0">
                  <c:v>Non-COVID deaths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RoDPrimary!$B$1:$F$1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RoDPrimary!$B$3:$F$3</c:f>
              <c:numCache>
                <c:formatCode>General</c:formatCode>
                <c:ptCount val="5"/>
                <c:pt idx="0">
                  <c:v>0.59256762013433262</c:v>
                </c:pt>
                <c:pt idx="1">
                  <c:v>0.57522423995794969</c:v>
                </c:pt>
                <c:pt idx="2">
                  <c:v>0.5778394806949082</c:v>
                </c:pt>
                <c:pt idx="3">
                  <c:v>0.6363576723742046</c:v>
                </c:pt>
                <c:pt idx="4">
                  <c:v>0.75993175135226709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FD-46CB-B8F4-0AF39E47E07E}"/>
            </c:ext>
          </c:extLst>
        </c:ser>
        <c:ser>
          <c:idx val="1"/>
          <c:order val="1"/>
          <c:tx>
            <c:strRef>
              <c:f>RoDPrimary!$A$4</c:f>
              <c:strCache>
                <c:ptCount val="1"/>
                <c:pt idx="0">
                  <c:v>COVID Primary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RoDPrimary!$B$1:$F$1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RoDPrimary!$B$4:$F$4</c:f>
              <c:numCache>
                <c:formatCode>General</c:formatCode>
                <c:ptCount val="5"/>
                <c:pt idx="3">
                  <c:v>1.1890703929672636E-2</c:v>
                </c:pt>
                <c:pt idx="4">
                  <c:v>1.7747875296974393E-2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FD-46CB-B8F4-0AF39E47E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overlap val="100"/>
        <c:axId val="2100532943"/>
        <c:axId val="2100524623"/>
      </c:barChart>
      <c:catAx>
        <c:axId val="210053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24623"/>
        <c:crosses val="autoZero"/>
        <c:auto val="1"/>
        <c:lblAlgn val="ctr"/>
        <c:lblOffset val="100"/>
        <c:noMultiLvlLbl val="0"/>
      </c:catAx>
      <c:valAx>
        <c:axId val="2100524623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3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Union County, NC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All-cause deaths as a percentage of population</a:t>
            </a:r>
            <a:br>
              <a:rPr lang="en-US" sz="14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900" b="0" i="0" kern="1200" spc="0" baseline="0">
                <a:solidFill>
                  <a:srgbClr val="595959"/>
                </a:solidFill>
                <a:effectLst/>
              </a:rPr>
              <a:t>Source: NCDHHS</a:t>
            </a:r>
            <a:br>
              <a:rPr lang="en-US" sz="900" b="0" i="0" kern="1200" spc="0" baseline="0">
                <a:solidFill>
                  <a:srgbClr val="595959"/>
                </a:solidFill>
                <a:effectLst/>
              </a:rPr>
            </a:br>
            <a:r>
              <a:rPr lang="en-US" sz="700" b="0" i="0" kern="1200" spc="0" baseline="0">
                <a:solidFill>
                  <a:srgbClr val="595959"/>
                </a:solidFill>
                <a:effectLst/>
              </a:rPr>
              <a:t>(2020/2021 populations are an estimate)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DHHS!$A$3</c:f>
              <c:strCache>
                <c:ptCount val="1"/>
                <c:pt idx="0">
                  <c:v>Non-COVID deaths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DHHS!$B$1:$Y$1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DHHS!$B$3:$Y$3</c:f>
              <c:numCache>
                <c:formatCode>General</c:formatCode>
                <c:ptCount val="24"/>
                <c:pt idx="0">
                  <c:v>0.72927072927072933</c:v>
                </c:pt>
                <c:pt idx="1">
                  <c:v>0.68664169787765295</c:v>
                </c:pt>
                <c:pt idx="2">
                  <c:v>0.65708813795645593</c:v>
                </c:pt>
                <c:pt idx="3">
                  <c:v>0.63746347076904442</c:v>
                </c:pt>
                <c:pt idx="4">
                  <c:v>0.67804906138431409</c:v>
                </c:pt>
                <c:pt idx="5">
                  <c:v>0.60535699477568616</c:v>
                </c:pt>
                <c:pt idx="6">
                  <c:v>0.62299551522255958</c:v>
                </c:pt>
                <c:pt idx="7">
                  <c:v>0.5833054388118174</c:v>
                </c:pt>
                <c:pt idx="8">
                  <c:v>0.60631755010540866</c:v>
                </c:pt>
                <c:pt idx="9">
                  <c:v>0.55938226648532441</c:v>
                </c:pt>
                <c:pt idx="10">
                  <c:v>0.60280051070598817</c:v>
                </c:pt>
                <c:pt idx="11">
                  <c:v>0.53992929982375892</c:v>
                </c:pt>
                <c:pt idx="12">
                  <c:v>0.60310394849273696</c:v>
                </c:pt>
                <c:pt idx="13">
                  <c:v>0.5582513639925436</c:v>
                </c:pt>
                <c:pt idx="14">
                  <c:v>0.59131018607327834</c:v>
                </c:pt>
                <c:pt idx="15">
                  <c:v>0.59739795822444486</c:v>
                </c:pt>
                <c:pt idx="16">
                  <c:v>0.59798323633834782</c:v>
                </c:pt>
                <c:pt idx="17">
                  <c:v>0.61820402079535963</c:v>
                </c:pt>
                <c:pt idx="18">
                  <c:v>0.64303187279660412</c:v>
                </c:pt>
                <c:pt idx="19">
                  <c:v>0.6504845137142018</c:v>
                </c:pt>
                <c:pt idx="20">
                  <c:v>0.63160214999067432</c:v>
                </c:pt>
                <c:pt idx="21">
                  <c:v>0.64871445307451459</c:v>
                </c:pt>
                <c:pt idx="22">
                  <c:v>0.64086793938201136</c:v>
                </c:pt>
                <c:pt idx="23">
                  <c:v>0.67522598288943469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9-4615-803F-5967089B11D5}"/>
            </c:ext>
          </c:extLst>
        </c:ser>
        <c:ser>
          <c:idx val="1"/>
          <c:order val="1"/>
          <c:tx>
            <c:strRef>
              <c:f>DHHS!$A$4</c:f>
              <c:strCache>
                <c:ptCount val="1"/>
                <c:pt idx="0">
                  <c:v>COVID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DHHS!$B$1:$Y$1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DHHS!$B$4:$Y$4</c:f>
              <c:numCache>
                <c:formatCode>General</c:formatCode>
                <c:ptCount val="24"/>
                <c:pt idx="22">
                  <c:v>4.7972839992127536E-2</c:v>
                </c:pt>
                <c:pt idx="23">
                  <c:v>0.1157645502325375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9-4615-803F-5967089B1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overlap val="100"/>
        <c:axId val="2100532943"/>
        <c:axId val="2100524623"/>
      </c:barChart>
      <c:catAx>
        <c:axId val="210053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24623"/>
        <c:crosses val="autoZero"/>
        <c:auto val="1"/>
        <c:lblAlgn val="ctr"/>
        <c:lblOffset val="100"/>
        <c:noMultiLvlLbl val="0"/>
      </c:catAx>
      <c:valAx>
        <c:axId val="2100524623"/>
        <c:scaling>
          <c:orientation val="minMax"/>
          <c:max val="0.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3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1066800</xdr:colOff>
      <xdr:row>8</xdr:row>
      <xdr:rowOff>114301</xdr:rowOff>
    </xdr:from>
    <xdr:to>
      <xdr:col>8</xdr:col>
      <xdr:colOff>561975</xdr:colOff>
      <xdr:row>29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999A89-7759-47A6-BCA4-5E4D37A20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1066800</xdr:colOff>
      <xdr:row>8</xdr:row>
      <xdr:rowOff>114301</xdr:rowOff>
    </xdr:from>
    <xdr:to>
      <xdr:col>10</xdr:col>
      <xdr:colOff>285750</xdr:colOff>
      <xdr:row>29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999A89-7759-47A6-BCA4-5E4D37A20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19050</xdr:rowOff>
    </xdr:from>
    <xdr:to>
      <xdr:col>3</xdr:col>
      <xdr:colOff>819150</xdr:colOff>
      <xdr:row>21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999A89-7759-47A6-BCA4-5E4D37A20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0</xdr:row>
      <xdr:rowOff>22224</xdr:rowOff>
    </xdr:from>
    <xdr:to>
      <xdr:col>4</xdr:col>
      <xdr:colOff>447675</xdr:colOff>
      <xdr:row>21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999A89-7759-47A6-BCA4-5E4D37A20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4</xdr:col>
      <xdr:colOff>457199</xdr:colOff>
      <xdr:row>21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999A89-7759-47A6-BCA4-5E4D37A20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1066800</xdr:colOff>
      <xdr:row>8</xdr:row>
      <xdr:rowOff>114301</xdr:rowOff>
    </xdr:from>
    <xdr:to>
      <xdr:col>10</xdr:col>
      <xdr:colOff>285750</xdr:colOff>
      <xdr:row>29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999A89-7759-47A6-BCA4-5E4D37A20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zoomScaleNormal="100" workbookViewId="0">
      <selection activeCell="A14" sqref="A14"/>
    </sheetView>
  </sheetViews>
  <sheetFormatPr defaultRowHeight="15" x14ac:dyDescent="0.25"/>
  <cols>
    <col min="1" max="1" width="27.7109375" bestFit="1" customWidth="1"/>
  </cols>
  <sheetData>
    <row r="1" spans="1:11" x14ac:dyDescent="0.25">
      <c r="B1">
        <v>2012</v>
      </c>
      <c r="C1">
        <v>2013</v>
      </c>
      <c r="D1">
        <v>2014</v>
      </c>
      <c r="E1">
        <v>2015</v>
      </c>
      <c r="F1">
        <v>2016</v>
      </c>
      <c r="G1">
        <v>2017</v>
      </c>
      <c r="H1">
        <v>2018</v>
      </c>
      <c r="I1">
        <v>2019</v>
      </c>
      <c r="J1">
        <v>2020</v>
      </c>
      <c r="K1">
        <v>2021</v>
      </c>
    </row>
    <row r="2" spans="1:11" x14ac:dyDescent="0.25">
      <c r="A2" t="s">
        <v>1</v>
      </c>
      <c r="B2">
        <f t="shared" ref="B2:K2" si="0">SUM((B7)/(B8))*100</f>
        <v>0.59131018607327834</v>
      </c>
      <c r="C2">
        <f t="shared" si="0"/>
        <v>0.59739795822444486</v>
      </c>
      <c r="D2">
        <f t="shared" si="0"/>
        <v>0.59798323633834782</v>
      </c>
      <c r="E2">
        <f t="shared" si="0"/>
        <v>0.61820402079535963</v>
      </c>
      <c r="F2">
        <f t="shared" si="0"/>
        <v>0.64303187279660412</v>
      </c>
      <c r="G2">
        <f t="shared" si="0"/>
        <v>0.6504845137142018</v>
      </c>
      <c r="H2">
        <f t="shared" si="0"/>
        <v>0.63160214999067432</v>
      </c>
      <c r="I2">
        <f t="shared" si="0"/>
        <v>0.64871445307451459</v>
      </c>
      <c r="J2">
        <f t="shared" si="0"/>
        <v>0.6888407793741389</v>
      </c>
      <c r="K2">
        <f t="shared" si="0"/>
        <v>0.79099053312197232</v>
      </c>
    </row>
    <row r="3" spans="1:11" x14ac:dyDescent="0.25">
      <c r="A3" t="s">
        <v>17</v>
      </c>
      <c r="B3">
        <f t="shared" ref="B3:K3" si="1">SUM((B5)/(B8))*100</f>
        <v>0.59131018607327834</v>
      </c>
      <c r="C3">
        <f t="shared" si="1"/>
        <v>0.59739795822444486</v>
      </c>
      <c r="D3">
        <f t="shared" si="1"/>
        <v>0.59798323633834782</v>
      </c>
      <c r="E3">
        <f t="shared" si="1"/>
        <v>0.61820402079535963</v>
      </c>
      <c r="F3">
        <f t="shared" si="1"/>
        <v>0.64303187279660412</v>
      </c>
      <c r="G3">
        <f t="shared" si="1"/>
        <v>0.6504845137142018</v>
      </c>
      <c r="H3">
        <f t="shared" si="1"/>
        <v>0.63160214999067432</v>
      </c>
      <c r="I3">
        <f t="shared" si="1"/>
        <v>0.64871445307451459</v>
      </c>
      <c r="J3">
        <f t="shared" si="1"/>
        <v>0.6888407793741389</v>
      </c>
      <c r="K3">
        <f t="shared" si="1"/>
        <v>0.79099053312197232</v>
      </c>
    </row>
    <row r="4" spans="1:11" x14ac:dyDescent="0.25">
      <c r="A4" t="s">
        <v>16</v>
      </c>
    </row>
    <row r="5" spans="1:11" x14ac:dyDescent="0.25">
      <c r="A5" t="s">
        <v>5</v>
      </c>
      <c r="B5">
        <v>1233</v>
      </c>
      <c r="C5">
        <v>1271</v>
      </c>
      <c r="D5">
        <v>1307</v>
      </c>
      <c r="E5">
        <v>1377</v>
      </c>
      <c r="F5">
        <v>1430</v>
      </c>
      <c r="G5">
        <v>1505</v>
      </c>
      <c r="H5">
        <v>1490</v>
      </c>
      <c r="I5">
        <v>1556</v>
      </c>
      <c r="J5">
        <f>(J7)-(J6)</f>
        <v>1680</v>
      </c>
      <c r="K5">
        <f>(K7)-(K6)</f>
        <v>1961</v>
      </c>
    </row>
    <row r="6" spans="1:11" x14ac:dyDescent="0.25">
      <c r="A6" t="s">
        <v>16</v>
      </c>
    </row>
    <row r="7" spans="1:11" x14ac:dyDescent="0.25">
      <c r="A7" t="s">
        <v>11</v>
      </c>
      <c r="B7">
        <f t="shared" ref="B7:I7" si="2">SUM(B5:B6)</f>
        <v>1233</v>
      </c>
      <c r="C7">
        <f t="shared" si="2"/>
        <v>1271</v>
      </c>
      <c r="D7">
        <f t="shared" si="2"/>
        <v>1307</v>
      </c>
      <c r="E7">
        <f t="shared" si="2"/>
        <v>1377</v>
      </c>
      <c r="F7">
        <f t="shared" si="2"/>
        <v>1430</v>
      </c>
      <c r="G7">
        <f t="shared" si="2"/>
        <v>1505</v>
      </c>
      <c r="H7">
        <f t="shared" si="2"/>
        <v>1490</v>
      </c>
      <c r="I7">
        <f t="shared" si="2"/>
        <v>1556</v>
      </c>
      <c r="J7">
        <v>1680</v>
      </c>
      <c r="K7">
        <v>1961</v>
      </c>
    </row>
    <row r="8" spans="1:11" x14ac:dyDescent="0.25">
      <c r="A8" t="s">
        <v>0</v>
      </c>
      <c r="B8">
        <v>208520</v>
      </c>
      <c r="C8">
        <v>212756</v>
      </c>
      <c r="D8">
        <v>218568</v>
      </c>
      <c r="E8">
        <v>222742</v>
      </c>
      <c r="F8">
        <v>222384</v>
      </c>
      <c r="G8">
        <v>231366</v>
      </c>
      <c r="H8">
        <v>235908</v>
      </c>
      <c r="I8">
        <v>239859</v>
      </c>
      <c r="J8">
        <v>243888</v>
      </c>
      <c r="K8">
        <v>247917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"/>
  <sheetViews>
    <sheetView zoomScaleNormal="100" workbookViewId="0">
      <selection activeCell="A13" sqref="A13"/>
    </sheetView>
  </sheetViews>
  <sheetFormatPr defaultRowHeight="15" x14ac:dyDescent="0.25"/>
  <cols>
    <col min="1" max="1" width="27.7109375" bestFit="1" customWidth="1"/>
    <col min="2" max="2" width="9.7109375" customWidth="1"/>
    <col min="3" max="3" width="12" customWidth="1"/>
    <col min="4" max="4" width="12.42578125" customWidth="1"/>
    <col min="5" max="5" width="12" customWidth="1"/>
    <col min="6" max="6" width="12.42578125" customWidth="1"/>
    <col min="7" max="7" width="11.5703125" customWidth="1"/>
    <col min="8" max="8" width="10.7109375" customWidth="1"/>
    <col min="9" max="9" width="11.42578125" customWidth="1"/>
    <col min="10" max="10" width="12" customWidth="1"/>
    <col min="11" max="11" width="10" customWidth="1"/>
    <col min="12" max="12" width="11.42578125" customWidth="1"/>
    <col min="13" max="13" width="10" customWidth="1"/>
    <col min="14" max="14" width="10.7109375" customWidth="1"/>
    <col min="15" max="15" width="8.5703125" customWidth="1"/>
  </cols>
  <sheetData>
    <row r="1" spans="1:25" x14ac:dyDescent="0.25">
      <c r="B1">
        <v>1998</v>
      </c>
      <c r="C1">
        <v>1999</v>
      </c>
      <c r="D1">
        <v>2000</v>
      </c>
      <c r="E1">
        <v>2001</v>
      </c>
      <c r="F1">
        <v>2002</v>
      </c>
      <c r="G1">
        <v>2003</v>
      </c>
      <c r="H1">
        <v>2004</v>
      </c>
      <c r="I1">
        <v>2005</v>
      </c>
      <c r="J1">
        <v>2006</v>
      </c>
      <c r="K1">
        <v>2007</v>
      </c>
      <c r="L1">
        <v>2008</v>
      </c>
      <c r="M1">
        <v>2009</v>
      </c>
      <c r="N1">
        <v>2010</v>
      </c>
      <c r="O1">
        <v>2011</v>
      </c>
      <c r="P1">
        <v>2012</v>
      </c>
      <c r="Q1">
        <v>2013</v>
      </c>
      <c r="R1">
        <v>2014</v>
      </c>
      <c r="S1">
        <v>2015</v>
      </c>
      <c r="T1">
        <v>2016</v>
      </c>
      <c r="U1">
        <v>2017</v>
      </c>
      <c r="V1">
        <v>2018</v>
      </c>
      <c r="W1">
        <v>2019</v>
      </c>
      <c r="X1">
        <v>2020</v>
      </c>
      <c r="Y1">
        <v>2021</v>
      </c>
    </row>
    <row r="2" spans="1:25" x14ac:dyDescent="0.25">
      <c r="A2" t="s">
        <v>1</v>
      </c>
      <c r="B2">
        <f t="shared" ref="B2:N2" si="0">SUM((B7)/(B8))*100</f>
        <v>0.72927072927072933</v>
      </c>
      <c r="C2">
        <f t="shared" si="0"/>
        <v>0.68664169787765295</v>
      </c>
      <c r="D2">
        <f t="shared" si="0"/>
        <v>0.65708813795645593</v>
      </c>
      <c r="E2">
        <f t="shared" si="0"/>
        <v>0.63746347076904442</v>
      </c>
      <c r="F2">
        <f t="shared" si="0"/>
        <v>0.67804906138431409</v>
      </c>
      <c r="G2">
        <f t="shared" si="0"/>
        <v>0.60535699477568616</v>
      </c>
      <c r="H2">
        <f t="shared" si="0"/>
        <v>0.62299551522255958</v>
      </c>
      <c r="I2">
        <f t="shared" si="0"/>
        <v>0.5833054388118174</v>
      </c>
      <c r="J2">
        <f t="shared" si="0"/>
        <v>0.60631755010540866</v>
      </c>
      <c r="K2">
        <f t="shared" si="0"/>
        <v>0.55938226648532441</v>
      </c>
      <c r="L2">
        <f t="shared" si="0"/>
        <v>0.60280051070598817</v>
      </c>
      <c r="M2">
        <f t="shared" si="0"/>
        <v>0.53992929982375892</v>
      </c>
      <c r="N2">
        <f t="shared" si="0"/>
        <v>0.60310394849273696</v>
      </c>
      <c r="O2">
        <f>SUM((O7)/(O8))*100</f>
        <v>0.5582513639925436</v>
      </c>
      <c r="P2">
        <f t="shared" ref="P2:Y2" si="1">SUM((P7)/(P8))*100</f>
        <v>0.59131018607327834</v>
      </c>
      <c r="Q2">
        <f t="shared" si="1"/>
        <v>0.59739795822444486</v>
      </c>
      <c r="R2">
        <f t="shared" si="1"/>
        <v>0.59798323633834782</v>
      </c>
      <c r="S2">
        <f t="shared" si="1"/>
        <v>0.61820402079535963</v>
      </c>
      <c r="T2">
        <f t="shared" si="1"/>
        <v>0.64303187279660412</v>
      </c>
      <c r="U2">
        <f t="shared" si="1"/>
        <v>0.6504845137142018</v>
      </c>
      <c r="V2">
        <f t="shared" si="1"/>
        <v>0.63160214999067432</v>
      </c>
      <c r="W2">
        <f t="shared" si="1"/>
        <v>0.64871445307451459</v>
      </c>
      <c r="X2">
        <f t="shared" si="1"/>
        <v>0.6888407793741389</v>
      </c>
      <c r="Y2">
        <f t="shared" si="1"/>
        <v>0.79099053312197232</v>
      </c>
    </row>
    <row r="3" spans="1:25" x14ac:dyDescent="0.25">
      <c r="A3" t="s">
        <v>17</v>
      </c>
      <c r="B3">
        <f t="shared" ref="B3:Y3" si="2">SUM((B5)/(B8))*100</f>
        <v>0.72927072927072933</v>
      </c>
      <c r="C3">
        <f t="shared" si="2"/>
        <v>0.68664169787765295</v>
      </c>
      <c r="D3">
        <f t="shared" si="2"/>
        <v>0.65708813795645593</v>
      </c>
      <c r="E3">
        <f t="shared" si="2"/>
        <v>0.63746347076904442</v>
      </c>
      <c r="F3">
        <f t="shared" si="2"/>
        <v>0.67804906138431409</v>
      </c>
      <c r="G3">
        <f t="shared" si="2"/>
        <v>0.60535699477568616</v>
      </c>
      <c r="H3">
        <f t="shared" si="2"/>
        <v>0.62299551522255958</v>
      </c>
      <c r="I3">
        <f t="shared" si="2"/>
        <v>0.5833054388118174</v>
      </c>
      <c r="J3">
        <f t="shared" si="2"/>
        <v>0.60631755010540866</v>
      </c>
      <c r="K3">
        <f t="shared" si="2"/>
        <v>0.55938226648532441</v>
      </c>
      <c r="L3">
        <f t="shared" si="2"/>
        <v>0.60280051070598817</v>
      </c>
      <c r="M3">
        <f t="shared" si="2"/>
        <v>0.53992929982375892</v>
      </c>
      <c r="N3">
        <f t="shared" si="2"/>
        <v>0.60310394849273696</v>
      </c>
      <c r="O3">
        <f t="shared" si="2"/>
        <v>0.5582513639925436</v>
      </c>
      <c r="P3">
        <f t="shared" si="2"/>
        <v>0.59131018607327834</v>
      </c>
      <c r="Q3">
        <f t="shared" si="2"/>
        <v>0.59739795822444486</v>
      </c>
      <c r="R3">
        <f t="shared" si="2"/>
        <v>0.59798323633834782</v>
      </c>
      <c r="S3">
        <f t="shared" si="2"/>
        <v>0.61820402079535963</v>
      </c>
      <c r="T3">
        <f t="shared" si="2"/>
        <v>0.64303187279660412</v>
      </c>
      <c r="U3">
        <f t="shared" si="2"/>
        <v>0.6504845137142018</v>
      </c>
      <c r="V3">
        <f t="shared" si="2"/>
        <v>0.63160214999067432</v>
      </c>
      <c r="W3">
        <f t="shared" si="2"/>
        <v>0.64871445307451459</v>
      </c>
      <c r="X3">
        <f t="shared" si="2"/>
        <v>0.6888407793741389</v>
      </c>
      <c r="Y3">
        <f t="shared" si="2"/>
        <v>0.79099053312197232</v>
      </c>
    </row>
    <row r="5" spans="1:25" x14ac:dyDescent="0.25">
      <c r="A5" t="s">
        <v>5</v>
      </c>
      <c r="B5">
        <v>803</v>
      </c>
      <c r="C5">
        <v>792</v>
      </c>
      <c r="D5">
        <v>820</v>
      </c>
      <c r="E5" s="3">
        <v>842</v>
      </c>
      <c r="F5">
        <v>942</v>
      </c>
      <c r="G5">
        <v>876</v>
      </c>
      <c r="H5">
        <v>946</v>
      </c>
      <c r="I5">
        <v>941</v>
      </c>
      <c r="J5">
        <v>1044</v>
      </c>
      <c r="K5">
        <v>1020</v>
      </c>
      <c r="L5">
        <v>1152</v>
      </c>
      <c r="M5">
        <v>1060</v>
      </c>
      <c r="N5">
        <v>1214</v>
      </c>
      <c r="O5">
        <v>1147</v>
      </c>
      <c r="P5">
        <v>1233</v>
      </c>
      <c r="Q5">
        <v>1271</v>
      </c>
      <c r="R5">
        <v>1307</v>
      </c>
      <c r="S5">
        <v>1377</v>
      </c>
      <c r="T5">
        <v>1430</v>
      </c>
      <c r="U5">
        <v>1505</v>
      </c>
      <c r="V5">
        <v>1490</v>
      </c>
      <c r="W5">
        <v>1556</v>
      </c>
      <c r="X5">
        <f>(X7)-(X6)</f>
        <v>1680</v>
      </c>
      <c r="Y5">
        <f>(Y7)-(Y6)</f>
        <v>1961</v>
      </c>
    </row>
    <row r="6" spans="1:25" x14ac:dyDescent="0.25">
      <c r="A6" t="s">
        <v>16</v>
      </c>
    </row>
    <row r="7" spans="1:25" x14ac:dyDescent="0.25">
      <c r="A7" t="s">
        <v>11</v>
      </c>
      <c r="B7">
        <v>803</v>
      </c>
      <c r="C7">
        <v>792</v>
      </c>
      <c r="D7">
        <v>820</v>
      </c>
      <c r="E7" s="3">
        <v>842</v>
      </c>
      <c r="F7">
        <v>942</v>
      </c>
      <c r="G7">
        <v>876</v>
      </c>
      <c r="H7">
        <v>946</v>
      </c>
      <c r="I7">
        <v>941</v>
      </c>
      <c r="J7">
        <v>1044</v>
      </c>
      <c r="K7">
        <v>1020</v>
      </c>
      <c r="L7">
        <v>1152</v>
      </c>
      <c r="M7">
        <v>1060</v>
      </c>
      <c r="N7">
        <v>1214</v>
      </c>
      <c r="O7">
        <f t="shared" ref="O7:W7" si="3">SUM(O5:O6)</f>
        <v>1147</v>
      </c>
      <c r="P7">
        <f t="shared" si="3"/>
        <v>1233</v>
      </c>
      <c r="Q7">
        <f t="shared" si="3"/>
        <v>1271</v>
      </c>
      <c r="R7">
        <f t="shared" si="3"/>
        <v>1307</v>
      </c>
      <c r="S7">
        <f t="shared" si="3"/>
        <v>1377</v>
      </c>
      <c r="T7">
        <f t="shared" si="3"/>
        <v>1430</v>
      </c>
      <c r="U7">
        <f t="shared" si="3"/>
        <v>1505</v>
      </c>
      <c r="V7">
        <f t="shared" si="3"/>
        <v>1490</v>
      </c>
      <c r="W7">
        <f t="shared" si="3"/>
        <v>1556</v>
      </c>
      <c r="X7">
        <v>1680</v>
      </c>
      <c r="Y7">
        <v>1961</v>
      </c>
    </row>
    <row r="8" spans="1:25" x14ac:dyDescent="0.25">
      <c r="A8" t="s">
        <v>0</v>
      </c>
      <c r="B8" s="1">
        <v>110110</v>
      </c>
      <c r="C8" s="1">
        <v>115344</v>
      </c>
      <c r="D8" s="1">
        <v>124793</v>
      </c>
      <c r="E8" s="2">
        <v>132086</v>
      </c>
      <c r="F8" s="2">
        <v>138928</v>
      </c>
      <c r="G8" s="2">
        <v>144708</v>
      </c>
      <c r="H8">
        <v>151847</v>
      </c>
      <c r="I8">
        <v>161322</v>
      </c>
      <c r="J8">
        <v>172187</v>
      </c>
      <c r="K8">
        <v>182344</v>
      </c>
      <c r="L8">
        <v>191108</v>
      </c>
      <c r="M8">
        <v>196322</v>
      </c>
      <c r="N8">
        <v>201292</v>
      </c>
      <c r="O8">
        <v>205463</v>
      </c>
      <c r="P8">
        <v>208520</v>
      </c>
      <c r="Q8">
        <v>212756</v>
      </c>
      <c r="R8">
        <v>218568</v>
      </c>
      <c r="S8">
        <v>222742</v>
      </c>
      <c r="T8">
        <v>222384</v>
      </c>
      <c r="U8">
        <v>231366</v>
      </c>
      <c r="V8">
        <v>235908</v>
      </c>
      <c r="W8">
        <v>239859</v>
      </c>
      <c r="X8">
        <v>243888</v>
      </c>
      <c r="Y8">
        <v>247917</v>
      </c>
    </row>
    <row r="9" spans="1:25" x14ac:dyDescent="0.25">
      <c r="O9" t="s">
        <v>15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9"/>
  <sheetViews>
    <sheetView zoomScaleNormal="100" workbookViewId="0">
      <selection activeCell="F12" sqref="F12"/>
    </sheetView>
  </sheetViews>
  <sheetFormatPr defaultRowHeight="15" x14ac:dyDescent="0.25"/>
  <cols>
    <col min="1" max="1" width="27.7109375" bestFit="1" customWidth="1"/>
    <col min="2" max="2" width="9.7109375" customWidth="1"/>
    <col min="3" max="3" width="12" customWidth="1"/>
    <col min="4" max="4" width="12.42578125" customWidth="1"/>
    <col min="5" max="5" width="12" customWidth="1"/>
    <col min="6" max="6" width="12.42578125" customWidth="1"/>
    <col min="7" max="7" width="11.5703125" customWidth="1"/>
    <col min="8" max="8" width="10.7109375" customWidth="1"/>
    <col min="9" max="9" width="11.42578125" customWidth="1"/>
    <col min="10" max="10" width="12" customWidth="1"/>
    <col min="11" max="11" width="10" customWidth="1"/>
    <col min="12" max="12" width="11.42578125" customWidth="1"/>
    <col min="13" max="13" width="10" customWidth="1"/>
    <col min="14" max="14" width="10.7109375" customWidth="1"/>
    <col min="15" max="15" width="8.5703125" customWidth="1"/>
  </cols>
  <sheetData>
    <row r="1" spans="1:15" x14ac:dyDescent="0.25">
      <c r="B1">
        <v>2017</v>
      </c>
      <c r="C1">
        <v>2018</v>
      </c>
      <c r="D1">
        <v>2019</v>
      </c>
      <c r="E1">
        <v>2020</v>
      </c>
      <c r="F1">
        <v>2021</v>
      </c>
    </row>
    <row r="2" spans="1:15" x14ac:dyDescent="0.25">
      <c r="A2" t="s">
        <v>1</v>
      </c>
      <c r="B2">
        <f t="shared" ref="B2:F2" si="0">SUM((B7)/(B8))*100</f>
        <v>0.6504845137142018</v>
      </c>
      <c r="C2">
        <f t="shared" si="0"/>
        <v>0.63160214999067432</v>
      </c>
      <c r="D2">
        <f t="shared" si="0"/>
        <v>0.64871445307451459</v>
      </c>
      <c r="E2">
        <f t="shared" si="0"/>
        <v>0.6888407793741389</v>
      </c>
      <c r="F2">
        <f t="shared" si="0"/>
        <v>0.79099053312197232</v>
      </c>
    </row>
    <row r="3" spans="1:15" x14ac:dyDescent="0.25">
      <c r="A3" t="s">
        <v>5</v>
      </c>
      <c r="B3">
        <f t="shared" ref="B3:F3" si="1">SUM((B5)/(B8))*100</f>
        <v>0.6504845137142018</v>
      </c>
      <c r="C3">
        <f t="shared" si="1"/>
        <v>0.63160214999067432</v>
      </c>
      <c r="D3">
        <f t="shared" si="1"/>
        <v>0.64871445307451459</v>
      </c>
      <c r="E3">
        <f t="shared" si="1"/>
        <v>0.64086793938201136</v>
      </c>
      <c r="F3">
        <f t="shared" si="1"/>
        <v>0.67522598288943469</v>
      </c>
    </row>
    <row r="4" spans="1:15" x14ac:dyDescent="0.25">
      <c r="A4" t="s">
        <v>16</v>
      </c>
      <c r="E4">
        <f>SUM((E6)/(E8))*100</f>
        <v>4.7972839992127536E-2</v>
      </c>
      <c r="F4">
        <f>SUM((F6)/(F8))*100</f>
        <v>0.1157645502325375</v>
      </c>
    </row>
    <row r="5" spans="1:15" x14ac:dyDescent="0.25">
      <c r="A5" t="s">
        <v>5</v>
      </c>
      <c r="B5">
        <v>1505</v>
      </c>
      <c r="C5">
        <v>1490</v>
      </c>
      <c r="D5">
        <v>1556</v>
      </c>
      <c r="E5">
        <f>(E7)-(E6)</f>
        <v>1563</v>
      </c>
      <c r="F5">
        <f>(F7)-(F6)</f>
        <v>1674</v>
      </c>
    </row>
    <row r="6" spans="1:15" x14ac:dyDescent="0.25">
      <c r="A6" t="s">
        <v>16</v>
      </c>
      <c r="E6">
        <v>117</v>
      </c>
      <c r="F6">
        <v>287</v>
      </c>
    </row>
    <row r="7" spans="1:15" x14ac:dyDescent="0.25">
      <c r="A7" t="s">
        <v>11</v>
      </c>
      <c r="B7">
        <f t="shared" ref="B7:D7" si="2">SUM(B5:B6)</f>
        <v>1505</v>
      </c>
      <c r="C7">
        <f t="shared" si="2"/>
        <v>1490</v>
      </c>
      <c r="D7">
        <f t="shared" si="2"/>
        <v>1556</v>
      </c>
      <c r="E7">
        <v>1680</v>
      </c>
      <c r="F7">
        <v>1961</v>
      </c>
    </row>
    <row r="8" spans="1:15" x14ac:dyDescent="0.25">
      <c r="A8" t="s">
        <v>0</v>
      </c>
      <c r="B8">
        <v>231366</v>
      </c>
      <c r="C8">
        <v>235908</v>
      </c>
      <c r="D8">
        <v>239859</v>
      </c>
      <c r="E8">
        <v>243888</v>
      </c>
      <c r="F8">
        <v>247917</v>
      </c>
    </row>
    <row r="9" spans="1:15" x14ac:dyDescent="0.25">
      <c r="O9" t="s">
        <v>15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zoomScaleNormal="100" workbookViewId="0">
      <selection activeCell="F19" sqref="F19"/>
    </sheetView>
  </sheetViews>
  <sheetFormatPr defaultRowHeight="15" x14ac:dyDescent="0.25"/>
  <cols>
    <col min="1" max="1" width="27.7109375" bestFit="1" customWidth="1"/>
  </cols>
  <sheetData>
    <row r="1" spans="1:10" x14ac:dyDescent="0.25">
      <c r="B1">
        <v>2017</v>
      </c>
      <c r="C1">
        <v>2018</v>
      </c>
      <c r="D1">
        <v>2019</v>
      </c>
      <c r="E1">
        <v>2020</v>
      </c>
      <c r="F1">
        <v>2021</v>
      </c>
      <c r="J1" s="4" t="s">
        <v>2</v>
      </c>
    </row>
    <row r="2" spans="1:10" x14ac:dyDescent="0.25">
      <c r="A2" t="s">
        <v>1</v>
      </c>
      <c r="B2">
        <f>SUM((B9)/(B10))*100</f>
        <v>0.59256762013433262</v>
      </c>
      <c r="C2">
        <f>SUM((C9)/(C10))*100</f>
        <v>0.57522423995794969</v>
      </c>
      <c r="D2">
        <f>SUM((D9)/(D10))*100</f>
        <v>0.5778394806949082</v>
      </c>
      <c r="E2">
        <f>SUM((E9)/(E10))*100</f>
        <v>0.6363576723742046</v>
      </c>
      <c r="F2">
        <f>SUM((F9)/(F10))*100</f>
        <v>0.75993175135226709</v>
      </c>
      <c r="I2" t="s">
        <v>3</v>
      </c>
      <c r="J2" s="5">
        <f>_xlfn.STDEV.P(B6:D6)</f>
        <v>11.841546445554407</v>
      </c>
    </row>
    <row r="3" spans="1:10" x14ac:dyDescent="0.25">
      <c r="A3" t="s">
        <v>5</v>
      </c>
      <c r="B3">
        <f>SUM((B6)/(B10))*100</f>
        <v>0.59256762013433262</v>
      </c>
      <c r="C3">
        <f>SUM((C6)/(C10))*100</f>
        <v>0.57522423995794969</v>
      </c>
      <c r="D3">
        <f>SUM((D6)/(D10))*100</f>
        <v>0.5778394806949082</v>
      </c>
      <c r="E3">
        <f>SUM((E6)/(E10))*100</f>
        <v>0.59207505084300993</v>
      </c>
      <c r="F3">
        <f>SUM((F6)/(F10))*100</f>
        <v>0.63973023229548598</v>
      </c>
      <c r="J3" s="5"/>
    </row>
    <row r="4" spans="1:10" x14ac:dyDescent="0.25">
      <c r="A4" t="s">
        <v>7</v>
      </c>
      <c r="E4">
        <f>SUM((E7)/(E10))*100</f>
        <v>1.1890703929672636E-2</v>
      </c>
      <c r="F4">
        <f>SUM((F7)/(F10))*100</f>
        <v>1.7747875296974393E-2</v>
      </c>
      <c r="J4" s="5"/>
    </row>
    <row r="5" spans="1:10" x14ac:dyDescent="0.25">
      <c r="A5" t="s">
        <v>9</v>
      </c>
      <c r="E5">
        <f>SUM((E8)/(E10))*100</f>
        <v>3.2391917601522012E-2</v>
      </c>
      <c r="F5">
        <f>SUM((F8)/(F10))*100</f>
        <v>0.10245364375980671</v>
      </c>
      <c r="J5" s="5"/>
    </row>
    <row r="6" spans="1:10" x14ac:dyDescent="0.25">
      <c r="A6" t="s">
        <v>5</v>
      </c>
      <c r="B6">
        <v>1371</v>
      </c>
      <c r="C6">
        <v>1357</v>
      </c>
      <c r="D6">
        <v>1386</v>
      </c>
      <c r="E6">
        <v>1444</v>
      </c>
      <c r="F6">
        <v>1586</v>
      </c>
      <c r="I6" t="s">
        <v>6</v>
      </c>
      <c r="J6" s="5">
        <f>J8+J2*3</f>
        <v>1406.8579726699966</v>
      </c>
    </row>
    <row r="7" spans="1:10" x14ac:dyDescent="0.25">
      <c r="A7" t="s">
        <v>7</v>
      </c>
      <c r="E7">
        <v>29</v>
      </c>
      <c r="F7">
        <v>44</v>
      </c>
      <c r="I7" t="s">
        <v>8</v>
      </c>
      <c r="J7" s="5">
        <f>J8-(J2*3)</f>
        <v>1335.8086939966699</v>
      </c>
    </row>
    <row r="8" spans="1:10" x14ac:dyDescent="0.25">
      <c r="A8" t="s">
        <v>9</v>
      </c>
      <c r="E8">
        <v>79</v>
      </c>
      <c r="F8">
        <v>254</v>
      </c>
      <c r="I8" t="s">
        <v>10</v>
      </c>
      <c r="J8">
        <f>AVERAGE(B6:D6)</f>
        <v>1371.3333333333333</v>
      </c>
    </row>
    <row r="9" spans="1:10" x14ac:dyDescent="0.25">
      <c r="A9" t="s">
        <v>11</v>
      </c>
      <c r="B9">
        <v>1371</v>
      </c>
      <c r="C9">
        <v>1357</v>
      </c>
      <c r="D9">
        <v>1386</v>
      </c>
      <c r="E9">
        <f t="shared" ref="E9:F9" si="0">SUM(E6:E8)</f>
        <v>1552</v>
      </c>
      <c r="F9">
        <f t="shared" si="0"/>
        <v>1884</v>
      </c>
    </row>
    <row r="10" spans="1:10" x14ac:dyDescent="0.25">
      <c r="A10" t="s">
        <v>0</v>
      </c>
      <c r="B10">
        <v>231366</v>
      </c>
      <c r="C10">
        <v>235908</v>
      </c>
      <c r="D10">
        <v>239859</v>
      </c>
      <c r="E10">
        <v>243888</v>
      </c>
      <c r="F10">
        <v>247917</v>
      </c>
    </row>
    <row r="11" spans="1:10" x14ac:dyDescent="0.25">
      <c r="A11" t="s">
        <v>12</v>
      </c>
      <c r="B11">
        <v>61456</v>
      </c>
      <c r="C11">
        <v>61809</v>
      </c>
      <c r="D11">
        <v>62351</v>
      </c>
      <c r="E11">
        <v>62524</v>
      </c>
      <c r="F11">
        <v>62220</v>
      </c>
    </row>
    <row r="12" spans="1:10" x14ac:dyDescent="0.25">
      <c r="A12" t="s">
        <v>13</v>
      </c>
      <c r="B12">
        <v>622</v>
      </c>
      <c r="C12">
        <v>622</v>
      </c>
      <c r="D12">
        <v>622</v>
      </c>
      <c r="E12">
        <v>622</v>
      </c>
      <c r="F12">
        <v>622</v>
      </c>
    </row>
    <row r="13" spans="1:10" x14ac:dyDescent="0.25">
      <c r="A13" t="s">
        <v>14</v>
      </c>
      <c r="B13">
        <v>510</v>
      </c>
      <c r="C13">
        <v>510</v>
      </c>
      <c r="D13">
        <v>510</v>
      </c>
      <c r="E13">
        <v>510</v>
      </c>
      <c r="F13">
        <v>510</v>
      </c>
    </row>
    <row r="14" spans="1:10" x14ac:dyDescent="0.25">
      <c r="B14" t="s">
        <v>15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zoomScaleNormal="100" workbookViewId="0">
      <selection activeCell="F18" sqref="F18"/>
    </sheetView>
  </sheetViews>
  <sheetFormatPr defaultRowHeight="15" x14ac:dyDescent="0.25"/>
  <cols>
    <col min="1" max="1" width="27.7109375" bestFit="1" customWidth="1"/>
  </cols>
  <sheetData>
    <row r="1" spans="1:10" x14ac:dyDescent="0.25">
      <c r="B1">
        <v>2017</v>
      </c>
      <c r="C1">
        <v>2018</v>
      </c>
      <c r="D1">
        <v>2019</v>
      </c>
      <c r="E1">
        <v>2020</v>
      </c>
      <c r="F1">
        <v>2021</v>
      </c>
      <c r="J1" s="4" t="s">
        <v>2</v>
      </c>
    </row>
    <row r="2" spans="1:10" x14ac:dyDescent="0.25">
      <c r="A2" t="s">
        <v>1</v>
      </c>
      <c r="B2">
        <f>SUM((B9)/(B10))*100</f>
        <v>0.59256762013433262</v>
      </c>
      <c r="C2">
        <f>SUM((C9)/(C10))*100</f>
        <v>0.57522423995794969</v>
      </c>
      <c r="D2">
        <f>SUM((D9)/(D10))*100</f>
        <v>0.5778394806949082</v>
      </c>
      <c r="E2">
        <f>SUM((E9)/(E10))*100</f>
        <v>0.68064029390539926</v>
      </c>
      <c r="F2">
        <f>SUM((F9)/(F10))*100</f>
        <v>0.88013327040904821</v>
      </c>
      <c r="I2" t="s">
        <v>3</v>
      </c>
      <c r="J2" s="5">
        <f>_xlfn.STDEV.P(B6:D6)</f>
        <v>11.841546445554407</v>
      </c>
    </row>
    <row r="3" spans="1:10" x14ac:dyDescent="0.25">
      <c r="A3" t="s">
        <v>5</v>
      </c>
      <c r="B3">
        <f>SUM((B6)/(B10))*100</f>
        <v>0.59256762013433262</v>
      </c>
      <c r="C3">
        <f>SUM((C6)/(C10))*100</f>
        <v>0.57522423995794969</v>
      </c>
      <c r="D3">
        <f>SUM((D6)/(D10))*100</f>
        <v>0.5778394806949082</v>
      </c>
      <c r="E3">
        <f>SUM((E6)/(E10))*100</f>
        <v>0.6363576723742046</v>
      </c>
      <c r="F3">
        <f>SUM((F6)/(F10))*100</f>
        <v>0.75993175135226709</v>
      </c>
      <c r="J3" s="5"/>
    </row>
    <row r="4" spans="1:10" x14ac:dyDescent="0.25">
      <c r="A4" t="s">
        <v>7</v>
      </c>
      <c r="E4">
        <f>SUM((E7)/(E10))*100</f>
        <v>1.1890703929672636E-2</v>
      </c>
      <c r="F4">
        <f>SUM((F7)/(F10))*100</f>
        <v>1.7747875296974393E-2</v>
      </c>
      <c r="J4" s="5"/>
    </row>
    <row r="5" spans="1:10" x14ac:dyDescent="0.25">
      <c r="A5" t="s">
        <v>4</v>
      </c>
      <c r="E5">
        <f>SUM((E8)/(E10))*100</f>
        <v>3.2391917601522012E-2</v>
      </c>
      <c r="F5">
        <f>SUM((F8)/(F10))*100</f>
        <v>0.10245364375980671</v>
      </c>
      <c r="J5" s="5"/>
    </row>
    <row r="6" spans="1:10" x14ac:dyDescent="0.25">
      <c r="A6" t="s">
        <v>5</v>
      </c>
      <c r="B6">
        <v>1371</v>
      </c>
      <c r="C6">
        <v>1357</v>
      </c>
      <c r="D6">
        <v>1386</v>
      </c>
      <c r="E6">
        <v>1552</v>
      </c>
      <c r="F6">
        <v>1884</v>
      </c>
      <c r="I6" t="s">
        <v>6</v>
      </c>
      <c r="J6" s="5">
        <f>J8+J2*3</f>
        <v>1406.8579726699966</v>
      </c>
    </row>
    <row r="7" spans="1:10" x14ac:dyDescent="0.25">
      <c r="A7" t="s">
        <v>7</v>
      </c>
      <c r="E7">
        <v>29</v>
      </c>
      <c r="F7">
        <v>44</v>
      </c>
      <c r="I7" t="s">
        <v>8</v>
      </c>
      <c r="J7" s="5">
        <f>J8-(J2*3)</f>
        <v>1335.8086939966699</v>
      </c>
    </row>
    <row r="8" spans="1:10" x14ac:dyDescent="0.25">
      <c r="A8" t="s">
        <v>9</v>
      </c>
      <c r="E8">
        <v>79</v>
      </c>
      <c r="F8">
        <v>254</v>
      </c>
      <c r="I8" t="s">
        <v>10</v>
      </c>
      <c r="J8">
        <f>AVERAGE(B6:D6)</f>
        <v>1371.3333333333333</v>
      </c>
    </row>
    <row r="9" spans="1:10" x14ac:dyDescent="0.25">
      <c r="A9" t="s">
        <v>11</v>
      </c>
      <c r="B9">
        <v>1371</v>
      </c>
      <c r="C9">
        <v>1357</v>
      </c>
      <c r="D9">
        <v>1386</v>
      </c>
      <c r="E9">
        <f>SUM(E6:E8)</f>
        <v>1660</v>
      </c>
      <c r="F9">
        <f>SUM(F6:F8)</f>
        <v>2182</v>
      </c>
    </row>
    <row r="10" spans="1:10" x14ac:dyDescent="0.25">
      <c r="A10" t="s">
        <v>0</v>
      </c>
      <c r="B10">
        <v>231366</v>
      </c>
      <c r="C10">
        <v>235908</v>
      </c>
      <c r="D10">
        <v>239859</v>
      </c>
      <c r="E10">
        <v>243888</v>
      </c>
      <c r="F10">
        <v>247917</v>
      </c>
    </row>
    <row r="11" spans="1:10" x14ac:dyDescent="0.25">
      <c r="A11" t="s">
        <v>12</v>
      </c>
      <c r="B11">
        <v>61456</v>
      </c>
      <c r="C11">
        <v>61809</v>
      </c>
      <c r="D11">
        <v>62351</v>
      </c>
      <c r="E11">
        <v>62524</v>
      </c>
      <c r="F11">
        <v>62220</v>
      </c>
    </row>
    <row r="12" spans="1:10" x14ac:dyDescent="0.25">
      <c r="A12" t="s">
        <v>13</v>
      </c>
      <c r="B12">
        <v>622</v>
      </c>
      <c r="C12">
        <v>622</v>
      </c>
      <c r="D12">
        <v>622</v>
      </c>
      <c r="E12">
        <v>622</v>
      </c>
      <c r="F12">
        <v>622</v>
      </c>
    </row>
    <row r="13" spans="1:10" x14ac:dyDescent="0.25">
      <c r="A13" t="s">
        <v>14</v>
      </c>
      <c r="B13">
        <v>510</v>
      </c>
      <c r="C13">
        <v>510</v>
      </c>
      <c r="D13">
        <v>510</v>
      </c>
      <c r="E13">
        <v>510</v>
      </c>
      <c r="F13">
        <v>510</v>
      </c>
    </row>
    <row r="14" spans="1:10" x14ac:dyDescent="0.25">
      <c r="B14" t="s">
        <v>15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"/>
  <sheetViews>
    <sheetView tabSelected="1" zoomScaleNormal="100" workbookViewId="0">
      <selection activeCell="L24" sqref="L24"/>
    </sheetView>
  </sheetViews>
  <sheetFormatPr defaultRowHeight="15" x14ac:dyDescent="0.25"/>
  <cols>
    <col min="1" max="1" width="27.7109375" bestFit="1" customWidth="1"/>
    <col min="2" max="2" width="9.7109375" customWidth="1"/>
    <col min="3" max="3" width="12" customWidth="1"/>
    <col min="4" max="4" width="12.42578125" customWidth="1"/>
    <col min="5" max="5" width="12" customWidth="1"/>
    <col min="6" max="6" width="12.42578125" customWidth="1"/>
    <col min="7" max="7" width="11.5703125" customWidth="1"/>
    <col min="8" max="8" width="10.7109375" customWidth="1"/>
    <col min="9" max="9" width="11.42578125" customWidth="1"/>
    <col min="10" max="10" width="12" customWidth="1"/>
    <col min="11" max="11" width="10" customWidth="1"/>
    <col min="12" max="12" width="11.42578125" customWidth="1"/>
    <col min="13" max="13" width="10" customWidth="1"/>
    <col min="14" max="14" width="10.7109375" customWidth="1"/>
    <col min="15" max="15" width="8.5703125" customWidth="1"/>
  </cols>
  <sheetData>
    <row r="1" spans="1:25" x14ac:dyDescent="0.25">
      <c r="B1">
        <v>1998</v>
      </c>
      <c r="C1">
        <v>1999</v>
      </c>
      <c r="D1">
        <v>2000</v>
      </c>
      <c r="E1">
        <v>2001</v>
      </c>
      <c r="F1">
        <v>2002</v>
      </c>
      <c r="G1">
        <v>2003</v>
      </c>
      <c r="H1">
        <v>2004</v>
      </c>
      <c r="I1">
        <v>2005</v>
      </c>
      <c r="J1">
        <v>2006</v>
      </c>
      <c r="K1">
        <v>2007</v>
      </c>
      <c r="L1">
        <v>2008</v>
      </c>
      <c r="M1">
        <v>2009</v>
      </c>
      <c r="N1">
        <v>2010</v>
      </c>
      <c r="O1">
        <v>2011</v>
      </c>
      <c r="P1">
        <v>2012</v>
      </c>
      <c r="Q1">
        <v>2013</v>
      </c>
      <c r="R1">
        <v>2014</v>
      </c>
      <c r="S1">
        <v>2015</v>
      </c>
      <c r="T1">
        <v>2016</v>
      </c>
      <c r="U1">
        <v>2017</v>
      </c>
      <c r="V1">
        <v>2018</v>
      </c>
      <c r="W1">
        <v>2019</v>
      </c>
      <c r="X1">
        <v>2020</v>
      </c>
      <c r="Y1">
        <v>2021</v>
      </c>
    </row>
    <row r="2" spans="1:25" x14ac:dyDescent="0.25">
      <c r="A2" t="s">
        <v>1</v>
      </c>
      <c r="B2">
        <f t="shared" ref="B2:I2" si="0">SUM((B7)/(B8))*100</f>
        <v>0.72927072927072933</v>
      </c>
      <c r="C2">
        <f t="shared" si="0"/>
        <v>0.68664169787765295</v>
      </c>
      <c r="D2">
        <f t="shared" si="0"/>
        <v>0.65708813795645593</v>
      </c>
      <c r="E2">
        <f t="shared" si="0"/>
        <v>0.63746347076904442</v>
      </c>
      <c r="F2">
        <f t="shared" si="0"/>
        <v>0.67804906138431409</v>
      </c>
      <c r="G2">
        <f t="shared" si="0"/>
        <v>0.60535699477568616</v>
      </c>
      <c r="H2">
        <f t="shared" si="0"/>
        <v>0.62299551522255958</v>
      </c>
      <c r="I2">
        <f t="shared" si="0"/>
        <v>0.5833054388118174</v>
      </c>
      <c r="J2">
        <f t="shared" ref="J2:N2" si="1">SUM((J7)/(J8))*100</f>
        <v>0.60631755010540866</v>
      </c>
      <c r="K2">
        <f t="shared" si="1"/>
        <v>0.55938226648532441</v>
      </c>
      <c r="L2">
        <f t="shared" si="1"/>
        <v>0.60280051070598817</v>
      </c>
      <c r="M2">
        <f t="shared" si="1"/>
        <v>0.53992929982375892</v>
      </c>
      <c r="N2">
        <f t="shared" si="1"/>
        <v>0.60310394849273696</v>
      </c>
      <c r="O2">
        <f>SUM((O7)/(O8))*100</f>
        <v>0.5582513639925436</v>
      </c>
      <c r="P2">
        <f t="shared" ref="P2:Y2" si="2">SUM((P7)/(P8))*100</f>
        <v>0.59131018607327834</v>
      </c>
      <c r="Q2">
        <f t="shared" si="2"/>
        <v>0.59739795822444486</v>
      </c>
      <c r="R2">
        <f t="shared" si="2"/>
        <v>0.59798323633834782</v>
      </c>
      <c r="S2">
        <f t="shared" si="2"/>
        <v>0.61820402079535963</v>
      </c>
      <c r="T2">
        <f t="shared" si="2"/>
        <v>0.64303187279660412</v>
      </c>
      <c r="U2">
        <f t="shared" si="2"/>
        <v>0.6504845137142018</v>
      </c>
      <c r="V2">
        <f t="shared" si="2"/>
        <v>0.63160214999067432</v>
      </c>
      <c r="W2">
        <f t="shared" si="2"/>
        <v>0.64871445307451459</v>
      </c>
      <c r="X2">
        <f t="shared" si="2"/>
        <v>0.6888407793741389</v>
      </c>
      <c r="Y2">
        <f t="shared" si="2"/>
        <v>0.79099053312197232</v>
      </c>
    </row>
    <row r="3" spans="1:25" x14ac:dyDescent="0.25">
      <c r="A3" t="s">
        <v>5</v>
      </c>
      <c r="B3">
        <f t="shared" ref="B3:I3" si="3">SUM((B5)/(B8))*100</f>
        <v>0.72927072927072933</v>
      </c>
      <c r="C3">
        <f t="shared" si="3"/>
        <v>0.68664169787765295</v>
      </c>
      <c r="D3">
        <f t="shared" si="3"/>
        <v>0.65708813795645593</v>
      </c>
      <c r="E3">
        <f t="shared" si="3"/>
        <v>0.63746347076904442</v>
      </c>
      <c r="F3">
        <f t="shared" si="3"/>
        <v>0.67804906138431409</v>
      </c>
      <c r="G3">
        <f t="shared" si="3"/>
        <v>0.60535699477568616</v>
      </c>
      <c r="H3">
        <f t="shared" si="3"/>
        <v>0.62299551522255958</v>
      </c>
      <c r="I3">
        <f t="shared" si="3"/>
        <v>0.5833054388118174</v>
      </c>
      <c r="J3">
        <f t="shared" ref="J3:N3" si="4">SUM((J5)/(J8))*100</f>
        <v>0.60631755010540866</v>
      </c>
      <c r="K3">
        <f t="shared" si="4"/>
        <v>0.55938226648532441</v>
      </c>
      <c r="L3">
        <f t="shared" si="4"/>
        <v>0.60280051070598817</v>
      </c>
      <c r="M3">
        <f t="shared" si="4"/>
        <v>0.53992929982375892</v>
      </c>
      <c r="N3">
        <f t="shared" si="4"/>
        <v>0.60310394849273696</v>
      </c>
      <c r="O3">
        <f t="shared" ref="O3:Y3" si="5">SUM((O5)/(O8))*100</f>
        <v>0.5582513639925436</v>
      </c>
      <c r="P3">
        <f t="shared" si="5"/>
        <v>0.59131018607327834</v>
      </c>
      <c r="Q3">
        <f t="shared" si="5"/>
        <v>0.59739795822444486</v>
      </c>
      <c r="R3">
        <f t="shared" si="5"/>
        <v>0.59798323633834782</v>
      </c>
      <c r="S3">
        <f t="shared" si="5"/>
        <v>0.61820402079535963</v>
      </c>
      <c r="T3">
        <f t="shared" si="5"/>
        <v>0.64303187279660412</v>
      </c>
      <c r="U3">
        <f t="shared" si="5"/>
        <v>0.6504845137142018</v>
      </c>
      <c r="V3">
        <f t="shared" si="5"/>
        <v>0.63160214999067432</v>
      </c>
      <c r="W3">
        <f t="shared" si="5"/>
        <v>0.64871445307451459</v>
      </c>
      <c r="X3">
        <f t="shared" si="5"/>
        <v>0.64086793938201136</v>
      </c>
      <c r="Y3">
        <f t="shared" si="5"/>
        <v>0.67522598288943469</v>
      </c>
    </row>
    <row r="4" spans="1:25" x14ac:dyDescent="0.25">
      <c r="A4" t="s">
        <v>16</v>
      </c>
      <c r="X4">
        <f>SUM((X6)/(X8))*100</f>
        <v>4.7972839992127536E-2</v>
      </c>
      <c r="Y4">
        <f>SUM((Y6)/(Y8))*100</f>
        <v>0.1157645502325375</v>
      </c>
    </row>
    <row r="5" spans="1:25" x14ac:dyDescent="0.25">
      <c r="A5" t="s">
        <v>5</v>
      </c>
      <c r="B5">
        <v>803</v>
      </c>
      <c r="C5">
        <v>792</v>
      </c>
      <c r="D5">
        <v>820</v>
      </c>
      <c r="E5" s="3">
        <v>842</v>
      </c>
      <c r="F5">
        <v>942</v>
      </c>
      <c r="G5">
        <v>876</v>
      </c>
      <c r="H5">
        <v>946</v>
      </c>
      <c r="I5">
        <v>941</v>
      </c>
      <c r="J5">
        <v>1044</v>
      </c>
      <c r="K5">
        <v>1020</v>
      </c>
      <c r="L5">
        <v>1152</v>
      </c>
      <c r="M5">
        <v>1060</v>
      </c>
      <c r="N5">
        <v>1214</v>
      </c>
      <c r="O5">
        <v>1147</v>
      </c>
      <c r="P5">
        <v>1233</v>
      </c>
      <c r="Q5">
        <v>1271</v>
      </c>
      <c r="R5">
        <v>1307</v>
      </c>
      <c r="S5">
        <v>1377</v>
      </c>
      <c r="T5">
        <v>1430</v>
      </c>
      <c r="U5">
        <v>1505</v>
      </c>
      <c r="V5">
        <v>1490</v>
      </c>
      <c r="W5">
        <v>1556</v>
      </c>
      <c r="X5">
        <f>(X7)-(X6)</f>
        <v>1563</v>
      </c>
      <c r="Y5">
        <f>(Y7)-(Y6)</f>
        <v>1674</v>
      </c>
    </row>
    <row r="6" spans="1:25" x14ac:dyDescent="0.25">
      <c r="A6" t="s">
        <v>16</v>
      </c>
      <c r="X6">
        <v>117</v>
      </c>
      <c r="Y6">
        <v>287</v>
      </c>
    </row>
    <row r="7" spans="1:25" x14ac:dyDescent="0.25">
      <c r="A7" t="s">
        <v>11</v>
      </c>
      <c r="B7">
        <v>803</v>
      </c>
      <c r="C7">
        <v>792</v>
      </c>
      <c r="D7">
        <v>820</v>
      </c>
      <c r="E7" s="3">
        <v>842</v>
      </c>
      <c r="F7">
        <v>942</v>
      </c>
      <c r="G7">
        <v>876</v>
      </c>
      <c r="H7">
        <v>946</v>
      </c>
      <c r="I7">
        <v>941</v>
      </c>
      <c r="J7">
        <v>1044</v>
      </c>
      <c r="K7">
        <v>1020</v>
      </c>
      <c r="L7">
        <v>1152</v>
      </c>
      <c r="M7">
        <v>1060</v>
      </c>
      <c r="N7">
        <v>1214</v>
      </c>
      <c r="O7">
        <f t="shared" ref="O7:W7" si="6">SUM(O5:O6)</f>
        <v>1147</v>
      </c>
      <c r="P7">
        <f t="shared" si="6"/>
        <v>1233</v>
      </c>
      <c r="Q7">
        <f t="shared" si="6"/>
        <v>1271</v>
      </c>
      <c r="R7">
        <f t="shared" si="6"/>
        <v>1307</v>
      </c>
      <c r="S7">
        <f t="shared" si="6"/>
        <v>1377</v>
      </c>
      <c r="T7">
        <f t="shared" si="6"/>
        <v>1430</v>
      </c>
      <c r="U7">
        <f t="shared" si="6"/>
        <v>1505</v>
      </c>
      <c r="V7">
        <f t="shared" si="6"/>
        <v>1490</v>
      </c>
      <c r="W7">
        <f t="shared" si="6"/>
        <v>1556</v>
      </c>
      <c r="X7">
        <v>1680</v>
      </c>
      <c r="Y7">
        <v>1961</v>
      </c>
    </row>
    <row r="8" spans="1:25" x14ac:dyDescent="0.25">
      <c r="A8" t="s">
        <v>0</v>
      </c>
      <c r="B8" s="1">
        <v>110110</v>
      </c>
      <c r="C8" s="1">
        <v>115344</v>
      </c>
      <c r="D8" s="1">
        <v>124793</v>
      </c>
      <c r="E8" s="2">
        <v>132086</v>
      </c>
      <c r="F8" s="2">
        <v>138928</v>
      </c>
      <c r="G8" s="2">
        <v>144708</v>
      </c>
      <c r="H8">
        <v>151847</v>
      </c>
      <c r="I8">
        <v>161322</v>
      </c>
      <c r="J8">
        <v>172187</v>
      </c>
      <c r="K8">
        <v>182344</v>
      </c>
      <c r="L8">
        <v>191108</v>
      </c>
      <c r="M8">
        <v>196322</v>
      </c>
      <c r="N8">
        <v>201292</v>
      </c>
      <c r="O8">
        <v>205463</v>
      </c>
      <c r="P8">
        <v>208520</v>
      </c>
      <c r="Q8">
        <v>212756</v>
      </c>
      <c r="R8">
        <v>218568</v>
      </c>
      <c r="S8">
        <v>222742</v>
      </c>
      <c r="T8">
        <v>222384</v>
      </c>
      <c r="U8">
        <v>231366</v>
      </c>
      <c r="V8">
        <v>235908</v>
      </c>
      <c r="W8">
        <v>239859</v>
      </c>
      <c r="X8">
        <v>243888</v>
      </c>
      <c r="Y8">
        <v>247917</v>
      </c>
    </row>
    <row r="9" spans="1:25" x14ac:dyDescent="0.25">
      <c r="O9" t="s">
        <v>15</v>
      </c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DHHSNoCovidRecent</vt:lpstr>
      <vt:lpstr>DHHSNoCovid</vt:lpstr>
      <vt:lpstr>DHHSRecent</vt:lpstr>
      <vt:lpstr>RoDSecondary</vt:lpstr>
      <vt:lpstr>RoDPrimary</vt:lpstr>
      <vt:lpstr>DHHS</vt:lpstr>
    </vt:vector>
  </TitlesOfParts>
  <Company>Brown Brothers Harriman &amp;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2021-10-22T19:22:37Z</dcterms:created>
  <dcterms:modified xsi:type="dcterms:W3CDTF">2022-05-04T03:02:39Z</dcterms:modified>
</cp:coreProperties>
</file>